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Т. уборка" sheetId="1" r:id="rId1"/>
    <sheet name="Уборка помещен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<sst xmlns="http://schemas.openxmlformats.org/spreadsheetml/2006/main" count="105" uniqueCount="92">
  <si>
    <t>№</t>
  </si>
  <si>
    <t>Статья затрат и расходов</t>
  </si>
  <si>
    <t>Сумма, руб.</t>
  </si>
  <si>
    <t>Доля, %</t>
  </si>
  <si>
    <t>Техобслуживание лифтов</t>
  </si>
  <si>
    <t>налоги на всех</t>
  </si>
  <si>
    <r>
      <t xml:space="preserve">Текущий ремонт, </t>
    </r>
    <r>
      <rPr>
        <sz val="12"/>
        <rFont val="Times New Roman"/>
        <family val="1"/>
      </rPr>
      <t>в т.ч содержание малых архитектурных форм</t>
    </r>
  </si>
  <si>
    <t>Всего:</t>
  </si>
  <si>
    <t>Вид уборки</t>
  </si>
  <si>
    <t>Дни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</si>
  <si>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</si>
  <si>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</si>
  <si>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</si>
  <si>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</si>
  <si>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</si>
  <si>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</si>
  <si>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</si>
  <si>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УТВЕРЖДАЮ</t>
  </si>
  <si>
    <t xml:space="preserve">Председатель Правления </t>
  </si>
  <si>
    <t>ТСЖ "Тверитина, 34"</t>
  </si>
  <si>
    <t>"__"_____________ 2010 г.</t>
  </si>
  <si>
    <t>______________Н.В.Савинова</t>
  </si>
  <si>
    <t xml:space="preserve">График уборки мест общего пользования </t>
  </si>
  <si>
    <t>в секциях дома по ул.Тверитина, 34</t>
  </si>
  <si>
    <t>Налог на заработную плату 14,2%</t>
  </si>
  <si>
    <t>Итого затраты в месяц, руб.</t>
  </si>
  <si>
    <t xml:space="preserve">Кол-во человек по штату </t>
  </si>
  <si>
    <t>Заработная плата на 1 чел., руб.</t>
  </si>
  <si>
    <t>По факту</t>
  </si>
  <si>
    <t>По плану</t>
  </si>
  <si>
    <t>смотритель здания                      1 чел.</t>
  </si>
  <si>
    <t>Итого:</t>
  </si>
  <si>
    <t>Оплата труда</t>
  </si>
  <si>
    <t>Влажная протирка стен, дверей, плафонов</t>
  </si>
  <si>
    <t xml:space="preserve">Мытье окон        </t>
  </si>
  <si>
    <t>2 раза в год</t>
  </si>
  <si>
    <t>1 сек.</t>
  </si>
  <si>
    <t>2 сек.</t>
  </si>
  <si>
    <t>3 сек.</t>
  </si>
  <si>
    <t>4 сек.</t>
  </si>
  <si>
    <t>5 сек.</t>
  </si>
  <si>
    <t>6 сек.</t>
  </si>
  <si>
    <t>7 сек.</t>
  </si>
  <si>
    <t>8 сек.</t>
  </si>
  <si>
    <t>9 сек.</t>
  </si>
  <si>
    <t>10 сек.</t>
  </si>
  <si>
    <t>лестничных площадок и маршей</t>
  </si>
  <si>
    <t>лифтовых холлов</t>
  </si>
  <si>
    <t>общих коридоры</t>
  </si>
  <si>
    <t xml:space="preserve">Мытье </t>
  </si>
  <si>
    <t>ВЫХОДНОЙ</t>
  </si>
  <si>
    <t>Кол-во раз</t>
  </si>
  <si>
    <t>Уборка лифта</t>
  </si>
  <si>
    <t xml:space="preserve">мытье пола и кабины </t>
  </si>
  <si>
    <t xml:space="preserve">Протирание зеркал </t>
  </si>
  <si>
    <t>Протирка подокоников  и отопительных приборов</t>
  </si>
  <si>
    <t>Влажное подметание</t>
  </si>
  <si>
    <t>СОГЛАСОВАНО</t>
  </si>
  <si>
    <t>Директор ООО "КЭП"</t>
  </si>
  <si>
    <t>_______________С.Н.Наумов</t>
  </si>
  <si>
    <r>
      <t xml:space="preserve">S </t>
    </r>
    <r>
      <rPr>
        <sz val="12"/>
        <rFont val="Times New Roman"/>
        <family val="1"/>
      </rPr>
      <t>жилая, м2</t>
    </r>
  </si>
  <si>
    <r>
      <t xml:space="preserve">S </t>
    </r>
    <r>
      <rPr>
        <sz val="12"/>
        <rFont val="Times New Roman"/>
        <family val="1"/>
      </rPr>
      <t>уборки, м2</t>
    </r>
  </si>
  <si>
    <r>
      <t xml:space="preserve">На </t>
    </r>
    <r>
      <rPr>
        <b/>
        <sz val="12"/>
        <rFont val="Times New Roman"/>
        <family val="1"/>
      </rPr>
      <t>1 чел.</t>
    </r>
    <r>
      <rPr>
        <sz val="12"/>
        <rFont val="Times New Roman"/>
        <family val="1"/>
      </rPr>
      <t xml:space="preserve"> по штату приходится </t>
    </r>
    <r>
      <rPr>
        <b/>
        <sz val="12"/>
        <rFont val="Times New Roman"/>
        <family val="1"/>
      </rPr>
      <t>1 540 м2</t>
    </r>
    <r>
      <rPr>
        <sz val="12"/>
        <rFont val="Times New Roman"/>
        <family val="1"/>
      </rPr>
      <t xml:space="preserve"> убираемых помещений.</t>
    </r>
  </si>
  <si>
    <r>
      <t xml:space="preserve">На уборку </t>
    </r>
    <r>
      <rPr>
        <b/>
        <sz val="12"/>
        <rFont val="Times New Roman"/>
        <family val="1"/>
      </rPr>
      <t>1 м2</t>
    </r>
    <r>
      <rPr>
        <sz val="12"/>
        <rFont val="Times New Roman"/>
        <family val="1"/>
      </rPr>
      <t xml:space="preserve"> убираемых помещений приходится </t>
    </r>
    <r>
      <rPr>
        <b/>
        <sz val="12"/>
        <rFont val="Times New Roman"/>
        <family val="1"/>
      </rPr>
      <t>7,53 руб.</t>
    </r>
    <r>
      <rPr>
        <sz val="12"/>
        <rFont val="Times New Roman"/>
        <family val="1"/>
      </rPr>
      <t xml:space="preserve"> зарплаты в месяц.</t>
    </r>
  </si>
  <si>
    <r>
      <t xml:space="preserve">На уборку </t>
    </r>
    <r>
      <rPr>
        <b/>
        <sz val="12"/>
        <rFont val="Times New Roman"/>
        <family val="1"/>
      </rPr>
      <t>1 м2</t>
    </r>
    <r>
      <rPr>
        <sz val="12"/>
        <rFont val="Times New Roman"/>
        <family val="1"/>
      </rPr>
      <t xml:space="preserve"> жилой площади приходится</t>
    </r>
    <r>
      <rPr>
        <b/>
        <sz val="12"/>
        <rFont val="Times New Roman"/>
        <family val="1"/>
      </rPr>
      <t xml:space="preserve"> 0,94 руб.</t>
    </r>
    <r>
      <rPr>
        <sz val="12"/>
        <rFont val="Times New Roman"/>
        <family val="1"/>
      </rPr>
      <t xml:space="preserve"> зарплаты в месяц.</t>
    </r>
  </si>
  <si>
    <t>Влажная уборка площадок перед входом в подъезд, крылец</t>
  </si>
  <si>
    <t>1 раз в мес.</t>
  </si>
  <si>
    <t>Тверитина, 34</t>
  </si>
  <si>
    <t>Тверитина, 38/1</t>
  </si>
  <si>
    <t>Тверитина, 42/2</t>
  </si>
  <si>
    <t>Тверитина, 42/1</t>
  </si>
  <si>
    <t>5 уборщиц</t>
  </si>
  <si>
    <t>4 дворников</t>
  </si>
  <si>
    <t>4 диспетчеров</t>
  </si>
  <si>
    <t xml:space="preserve">Фонд оплаты труда </t>
  </si>
  <si>
    <r>
      <t xml:space="preserve">На </t>
    </r>
    <r>
      <rPr>
        <b/>
        <sz val="12"/>
        <rFont val="Times New Roman"/>
        <family val="1"/>
      </rPr>
      <t>1 м2</t>
    </r>
    <r>
      <rPr>
        <sz val="12"/>
        <rFont val="Times New Roman"/>
        <family val="1"/>
      </rPr>
      <t xml:space="preserve"> жилой площади приходится </t>
    </r>
    <r>
      <rPr>
        <b/>
        <sz val="12"/>
        <rFont val="Times New Roman"/>
        <family val="1"/>
      </rPr>
      <t>0,125 м2</t>
    </r>
    <r>
      <rPr>
        <sz val="12"/>
        <rFont val="Times New Roman"/>
        <family val="1"/>
      </rPr>
      <t xml:space="preserve"> убираемых помещений,  </t>
    </r>
  </si>
  <si>
    <t>на 1 м2</t>
  </si>
  <si>
    <t>Наружная уборка придомовой территории</t>
  </si>
  <si>
    <t>уборка придомовой территории</t>
  </si>
  <si>
    <t>Рентабельность</t>
  </si>
  <si>
    <t>вывоз твердых бытовых отходов, снега и крупногабаритного мусора</t>
  </si>
  <si>
    <t>озеленение территории (среднегодовой показатель)</t>
  </si>
  <si>
    <t>Внутренняя уборка мест общего пользования</t>
  </si>
  <si>
    <t xml:space="preserve">Электроснабжение мест общего пользования </t>
  </si>
  <si>
    <t>Всего</t>
  </si>
  <si>
    <t>Услуги, материал. затраты и т.п.</t>
  </si>
  <si>
    <t>Административно-хозяйственные расходы</t>
  </si>
  <si>
    <t>Прочие дополнительные услуги</t>
  </si>
  <si>
    <r>
      <t xml:space="preserve">Наружная уборка придомовой территории, </t>
    </r>
    <r>
      <rPr>
        <sz val="10"/>
        <rFont val="Times New Roman"/>
        <family val="1"/>
      </rPr>
      <t>в т.ч вывоз тбо, снега, крупногаб.мусора, озеленинение тер-рии и пр.</t>
    </r>
  </si>
  <si>
    <r>
      <t xml:space="preserve">Содержание диспетчерской службы и инженерного персонала, </t>
    </r>
    <r>
      <rPr>
        <sz val="10"/>
        <rFont val="Times New Roman"/>
        <family val="1"/>
      </rPr>
      <t>в т.ч. обслуживание системы видеонаблюдения</t>
    </r>
  </si>
  <si>
    <t>____________Наумов С.Н.</t>
  </si>
  <si>
    <t>Информация о выполняемых работах по содержанию и ремонту общего имущества в МКД и иных услугах, связанных с достижением целей управления МКД. По Тверитина, 34, 38/1, 42/1, 42/2 с 01.01.2015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</si>
</sst>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7">
    <font>
      <sz val="10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3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34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vertical="center" wrapText="1"/>
    </xf>
    <xf numFmtId="0" fontId="3" fillId="0" borderId="35" xfId="0" applyNumberFormat="1" applyFont="1" applyBorder="1" applyAlignment="1">
      <alignment horizontal="left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33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9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3" fontId="1" fillId="0" borderId="55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0">
      <selection activeCell="A1" sqref="A1:D19"/>
    </sheetView>
  </sheetViews>
  <sheetFormatPr defaultColWidth="9.140625" defaultRowHeight="12.75"/>
  <cols>
    <col min="1" max="1" width="23.00390625" style="12" customWidth="1"/>
    <col min="2" max="2" width="20.00390625" style="12" customWidth="1"/>
    <col min="3" max="3" width="19.8515625" style="12" customWidth="1"/>
    <col min="4" max="4" width="19.140625" style="12" customWidth="1"/>
    <col min="5" max="5" width="10.140625" style="12" bestFit="1" customWidth="1"/>
    <col min="6" max="16384" width="9.140625" style="12" customWidth="1"/>
  </cols>
  <sheetData>
    <row r="1" spans="1:4" ht="27" customHeight="1">
      <c r="A1" s="107" t="s">
        <v>74</v>
      </c>
      <c r="B1" s="107"/>
      <c r="C1" s="107"/>
      <c r="D1" s="107"/>
    </row>
    <row r="2" spans="1:4" ht="27" customHeight="1">
      <c r="A2" s="107" t="s">
        <v>23</v>
      </c>
      <c r="B2" s="107"/>
      <c r="C2" s="107"/>
      <c r="D2" s="107"/>
    </row>
    <row r="3" ht="19.5" customHeight="1" thickBot="1"/>
    <row r="4" spans="1:4" ht="48" thickBot="1">
      <c r="A4" s="14" t="s">
        <v>26</v>
      </c>
      <c r="B4" s="15" t="s">
        <v>27</v>
      </c>
      <c r="C4" s="15" t="s">
        <v>24</v>
      </c>
      <c r="D4" s="16" t="s">
        <v>25</v>
      </c>
    </row>
    <row r="5" spans="1:4" ht="24.75" customHeight="1">
      <c r="A5" s="108" t="s">
        <v>28</v>
      </c>
      <c r="B5" s="109"/>
      <c r="C5" s="109"/>
      <c r="D5" s="110"/>
    </row>
    <row r="6" spans="1:4" ht="25.5" customHeight="1">
      <c r="A6" s="56" t="s">
        <v>71</v>
      </c>
      <c r="B6" s="57">
        <v>7750</v>
      </c>
      <c r="C6" s="57">
        <f>B6*14.2/100</f>
        <v>1100.5</v>
      </c>
      <c r="D6" s="58">
        <f>(C6+B6)*5</f>
        <v>44252.5</v>
      </c>
    </row>
    <row r="7" spans="1:4" ht="34.5" customHeight="1">
      <c r="A7" s="56" t="s">
        <v>30</v>
      </c>
      <c r="B7" s="57">
        <v>12000</v>
      </c>
      <c r="C7" s="57">
        <f>B7*14.2/100</f>
        <v>1704</v>
      </c>
      <c r="D7" s="58">
        <f>B7+C7</f>
        <v>13704</v>
      </c>
    </row>
    <row r="8" spans="1:4" s="17" customFormat="1" ht="24.75" customHeight="1" thickBot="1">
      <c r="A8" s="59" t="s">
        <v>31</v>
      </c>
      <c r="B8" s="60"/>
      <c r="C8" s="60">
        <f>SUM(C6:C7)</f>
        <v>2804.5</v>
      </c>
      <c r="D8" s="61">
        <f>SUM(D6:D7)</f>
        <v>57956.5</v>
      </c>
    </row>
    <row r="9" spans="1:4" ht="20.25" customHeight="1">
      <c r="A9" s="111" t="s">
        <v>29</v>
      </c>
      <c r="B9" s="112"/>
      <c r="C9" s="112"/>
      <c r="D9" s="113"/>
    </row>
    <row r="10" spans="1:4" ht="28.5" customHeight="1" thickBot="1">
      <c r="A10" s="23" t="s">
        <v>71</v>
      </c>
      <c r="B10" s="24">
        <v>10150</v>
      </c>
      <c r="C10" s="24">
        <f>B10*14.2/100</f>
        <v>1441.3</v>
      </c>
      <c r="D10" s="25">
        <f>(B10+C10)*5</f>
        <v>57956.5</v>
      </c>
    </row>
    <row r="11" spans="1:4" ht="8.25" customHeight="1" thickBot="1">
      <c r="A11" s="103"/>
      <c r="B11" s="104"/>
      <c r="C11" s="104"/>
      <c r="D11" s="105"/>
    </row>
    <row r="12" spans="1:4" ht="28.5" customHeight="1">
      <c r="A12" s="53" t="s">
        <v>72</v>
      </c>
      <c r="B12" s="54">
        <v>15600</v>
      </c>
      <c r="C12" s="54">
        <f>B12*14.2/100</f>
        <v>2215.2</v>
      </c>
      <c r="D12" s="55">
        <f>(C12+B12)*4</f>
        <v>71260.8</v>
      </c>
    </row>
    <row r="13" spans="1:4" ht="28.5" customHeight="1">
      <c r="A13" s="18" t="s">
        <v>73</v>
      </c>
      <c r="B13" s="13">
        <v>13500</v>
      </c>
      <c r="C13" s="13">
        <f>B13*14.2/100</f>
        <v>1917</v>
      </c>
      <c r="D13" s="19">
        <f>(C13+B13)*4</f>
        <v>61668</v>
      </c>
    </row>
    <row r="14" spans="1:4" s="17" customFormat="1" ht="28.5" customHeight="1" thickBot="1">
      <c r="A14" s="20" t="s">
        <v>7</v>
      </c>
      <c r="B14" s="21">
        <f>B10+B12+B13</f>
        <v>39250</v>
      </c>
      <c r="C14" s="21">
        <f>C12+C13+C10</f>
        <v>5573.5</v>
      </c>
      <c r="D14" s="22">
        <f>D12+D13+D10</f>
        <v>190885.3</v>
      </c>
    </row>
    <row r="15" spans="1:4" ht="28.5" customHeight="1">
      <c r="A15" s="51"/>
      <c r="B15" s="52"/>
      <c r="C15" s="52"/>
      <c r="D15" s="52"/>
    </row>
    <row r="16" spans="1:4" ht="20.25" customHeight="1">
      <c r="A16" s="106" t="s">
        <v>75</v>
      </c>
      <c r="B16" s="106"/>
      <c r="C16" s="106"/>
      <c r="D16" s="106"/>
    </row>
    <row r="17" spans="1:4" ht="20.25" customHeight="1">
      <c r="A17" s="106" t="s">
        <v>62</v>
      </c>
      <c r="B17" s="106"/>
      <c r="C17" s="106"/>
      <c r="D17" s="106"/>
    </row>
    <row r="18" spans="1:4" ht="20.25" customHeight="1">
      <c r="A18" s="106" t="s">
        <v>63</v>
      </c>
      <c r="B18" s="106"/>
      <c r="C18" s="106"/>
      <c r="D18" s="106"/>
    </row>
    <row r="19" spans="1:4" ht="20.25" customHeight="1">
      <c r="A19" s="106" t="s">
        <v>64</v>
      </c>
      <c r="B19" s="106"/>
      <c r="C19" s="106"/>
      <c r="D19" s="106"/>
    </row>
    <row r="20" spans="1:4" ht="20.25" customHeight="1">
      <c r="A20" s="48"/>
      <c r="B20" s="48"/>
      <c r="C20" s="48"/>
      <c r="D20" s="48"/>
    </row>
    <row r="21" ht="20.25" customHeight="1"/>
    <row r="22" spans="1:3" ht="20.25" customHeight="1">
      <c r="A22" s="47" t="s">
        <v>60</v>
      </c>
      <c r="B22" s="45">
        <v>5247.7</v>
      </c>
      <c r="C22" s="44" t="s">
        <v>36</v>
      </c>
    </row>
    <row r="23" spans="1:6" ht="18.75" customHeight="1">
      <c r="A23" s="44" t="s">
        <v>67</v>
      </c>
      <c r="B23" s="45">
        <v>8825.1</v>
      </c>
      <c r="C23" s="44" t="s">
        <v>37</v>
      </c>
      <c r="D23" s="49" t="s">
        <v>70</v>
      </c>
      <c r="E23" s="114">
        <f>E32-B32</f>
        <v>14841.700000000004</v>
      </c>
      <c r="F23" s="102"/>
    </row>
    <row r="24" spans="1:6" ht="15.75">
      <c r="A24" s="44"/>
      <c r="B24" s="45">
        <v>7512.7</v>
      </c>
      <c r="C24" s="44" t="s">
        <v>38</v>
      </c>
      <c r="D24" s="12" t="s">
        <v>69</v>
      </c>
      <c r="E24" s="102"/>
      <c r="F24" s="102"/>
    </row>
    <row r="25" spans="1:6" ht="15.75">
      <c r="A25" s="44"/>
      <c r="B25" s="45">
        <v>7931.3</v>
      </c>
      <c r="C25" s="44" t="s">
        <v>39</v>
      </c>
      <c r="D25" s="12" t="s">
        <v>68</v>
      </c>
      <c r="E25" s="102"/>
      <c r="F25" s="102"/>
    </row>
    <row r="26" spans="1:3" ht="15.75">
      <c r="A26" s="44"/>
      <c r="B26" s="45">
        <v>7798.1</v>
      </c>
      <c r="C26" s="44" t="s">
        <v>40</v>
      </c>
    </row>
    <row r="27" spans="1:3" ht="15.75">
      <c r="A27" s="44"/>
      <c r="B27" s="45">
        <v>6480</v>
      </c>
      <c r="C27" s="44" t="s">
        <v>41</v>
      </c>
    </row>
    <row r="28" spans="1:3" ht="15.75">
      <c r="A28" s="44"/>
      <c r="B28" s="45">
        <v>5210</v>
      </c>
      <c r="C28" s="44" t="s">
        <v>42</v>
      </c>
    </row>
    <row r="29" spans="1:3" ht="15.75">
      <c r="A29" s="44"/>
      <c r="B29" s="45">
        <v>4344.2</v>
      </c>
      <c r="C29" s="44" t="s">
        <v>43</v>
      </c>
    </row>
    <row r="30" spans="1:3" ht="15.75">
      <c r="A30" s="44"/>
      <c r="B30" s="45">
        <v>4263.1</v>
      </c>
      <c r="C30" s="44" t="s">
        <v>44</v>
      </c>
    </row>
    <row r="31" spans="1:3" ht="15.75">
      <c r="A31" s="44"/>
      <c r="B31" s="45">
        <v>4030.1</v>
      </c>
      <c r="C31" s="44" t="s">
        <v>45</v>
      </c>
    </row>
    <row r="32" spans="1:5" ht="15.75">
      <c r="A32" s="44"/>
      <c r="B32" s="46">
        <f>SUM(B22:B31)</f>
        <v>61642.299999999996</v>
      </c>
      <c r="C32" s="44" t="s">
        <v>31</v>
      </c>
      <c r="E32" s="50">
        <v>76484</v>
      </c>
    </row>
    <row r="33" ht="15.75">
      <c r="B33" s="12">
        <f>B32*100/E32</f>
        <v>80.59502641075258</v>
      </c>
    </row>
    <row r="34" spans="1:3" ht="18.75">
      <c r="A34" s="47" t="s">
        <v>61</v>
      </c>
      <c r="B34" s="45">
        <v>7698.3</v>
      </c>
      <c r="C34" s="44"/>
    </row>
    <row r="36" ht="15.75">
      <c r="B36" s="12">
        <f>B34/B32</f>
        <v>0.12488664439840824</v>
      </c>
    </row>
    <row r="38" ht="15.75">
      <c r="B38" s="12">
        <f>B34/5</f>
        <v>1539.66</v>
      </c>
    </row>
    <row r="40" ht="15.75">
      <c r="B40" s="12">
        <f>D10/B34</f>
        <v>7.528480313835522</v>
      </c>
    </row>
    <row r="42" ht="15.75">
      <c r="B42" s="12">
        <f>D10/B32</f>
        <v>0.9402066438143938</v>
      </c>
    </row>
  </sheetData>
  <sheetProtection/>
  <mergeCells count="11">
    <mergeCell ref="A1:D1"/>
    <mergeCell ref="A2:D2"/>
    <mergeCell ref="A5:D5"/>
    <mergeCell ref="A9:D9"/>
    <mergeCell ref="E23:E25"/>
    <mergeCell ref="F23:F25"/>
    <mergeCell ref="A11:D11"/>
    <mergeCell ref="A19:D19"/>
    <mergeCell ref="A16:D16"/>
    <mergeCell ref="A17:D17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3" sqref="C23:E23"/>
    </sheetView>
  </sheetViews>
  <sheetFormatPr defaultColWidth="9.140625" defaultRowHeight="12.75"/>
  <cols>
    <col min="1" max="1" width="4.421875" style="10" customWidth="1"/>
    <col min="2" max="2" width="28.7109375" style="8" customWidth="1"/>
    <col min="3" max="3" width="15.8515625" style="8" customWidth="1"/>
    <col min="4" max="4" width="14.28125" style="8" customWidth="1"/>
    <col min="5" max="5" width="13.8515625" style="8" customWidth="1"/>
    <col min="6" max="6" width="15.140625" style="8" customWidth="1"/>
    <col min="7" max="7" width="14.00390625" style="8" customWidth="1"/>
    <col min="8" max="8" width="14.140625" style="8" customWidth="1"/>
    <col min="9" max="9" width="15.57421875" style="8" customWidth="1"/>
    <col min="10" max="10" width="12.140625" style="10" customWidth="1"/>
    <col min="11" max="16384" width="9.140625" style="8" customWidth="1"/>
  </cols>
  <sheetData>
    <row r="1" spans="1:9" ht="18" customHeight="1">
      <c r="A1" s="147" t="s">
        <v>57</v>
      </c>
      <c r="B1" s="147"/>
      <c r="F1" s="115" t="s">
        <v>17</v>
      </c>
      <c r="G1" s="115"/>
      <c r="H1" s="115"/>
      <c r="I1" s="115"/>
    </row>
    <row r="2" spans="1:9" ht="18" customHeight="1">
      <c r="A2" s="148" t="s">
        <v>58</v>
      </c>
      <c r="B2" s="148"/>
      <c r="F2" s="116" t="s">
        <v>18</v>
      </c>
      <c r="G2" s="116"/>
      <c r="H2" s="116"/>
      <c r="I2" s="116"/>
    </row>
    <row r="3" spans="1:9" ht="18" customHeight="1">
      <c r="A3" s="11"/>
      <c r="B3" s="9"/>
      <c r="F3" s="116" t="s">
        <v>19</v>
      </c>
      <c r="G3" s="116"/>
      <c r="H3" s="116"/>
      <c r="I3" s="116"/>
    </row>
    <row r="4" spans="1:9" ht="18" customHeight="1">
      <c r="A4" s="148" t="s">
        <v>59</v>
      </c>
      <c r="B4" s="148"/>
      <c r="F4" s="116" t="s">
        <v>21</v>
      </c>
      <c r="G4" s="116"/>
      <c r="H4" s="116"/>
      <c r="I4" s="116"/>
    </row>
    <row r="5" spans="1:9" ht="18" customHeight="1">
      <c r="A5" s="148" t="s">
        <v>20</v>
      </c>
      <c r="B5" s="148"/>
      <c r="F5" s="116" t="s">
        <v>20</v>
      </c>
      <c r="G5" s="116"/>
      <c r="H5" s="116"/>
      <c r="I5" s="116"/>
    </row>
    <row r="6" ht="18">
      <c r="H6" s="9"/>
    </row>
    <row r="7" spans="1:10" ht="23.25" customHeight="1">
      <c r="A7" s="146" t="s">
        <v>22</v>
      </c>
      <c r="B7" s="146"/>
      <c r="C7" s="146"/>
      <c r="D7" s="146"/>
      <c r="E7" s="146"/>
      <c r="F7" s="146"/>
      <c r="G7" s="146"/>
      <c r="H7" s="146"/>
      <c r="I7" s="146"/>
      <c r="J7" s="35"/>
    </row>
    <row r="8" spans="2:9" ht="18">
      <c r="B8" s="122" t="s">
        <v>23</v>
      </c>
      <c r="C8" s="122"/>
      <c r="D8" s="122"/>
      <c r="E8" s="122"/>
      <c r="F8" s="122"/>
      <c r="G8" s="122"/>
      <c r="H8" s="122"/>
      <c r="I8" s="122"/>
    </row>
    <row r="9" ht="10.5" customHeight="1" thickBot="1"/>
    <row r="10" spans="1:10" ht="19.5" customHeight="1">
      <c r="A10" s="117" t="s">
        <v>0</v>
      </c>
      <c r="B10" s="123" t="s">
        <v>8</v>
      </c>
      <c r="C10" s="128" t="s">
        <v>9</v>
      </c>
      <c r="D10" s="129"/>
      <c r="E10" s="129"/>
      <c r="F10" s="129"/>
      <c r="G10" s="129"/>
      <c r="H10" s="129"/>
      <c r="I10" s="130"/>
      <c r="J10" s="141" t="s">
        <v>51</v>
      </c>
    </row>
    <row r="11" spans="1:10" s="11" customFormat="1" ht="24" customHeight="1" thickBot="1">
      <c r="A11" s="118"/>
      <c r="B11" s="124"/>
      <c r="C11" s="34" t="s">
        <v>10</v>
      </c>
      <c r="D11" s="28" t="s">
        <v>11</v>
      </c>
      <c r="E11" s="28" t="s">
        <v>12</v>
      </c>
      <c r="F11" s="28" t="s">
        <v>13</v>
      </c>
      <c r="G11" s="28" t="s">
        <v>14</v>
      </c>
      <c r="H11" s="28" t="s">
        <v>15</v>
      </c>
      <c r="I11" s="29" t="s">
        <v>16</v>
      </c>
      <c r="J11" s="142"/>
    </row>
    <row r="12" spans="1:10" ht="21.75" customHeight="1">
      <c r="A12" s="119">
        <v>1</v>
      </c>
      <c r="B12" s="36" t="s">
        <v>56</v>
      </c>
      <c r="C12" s="154"/>
      <c r="D12" s="125"/>
      <c r="E12" s="125"/>
      <c r="F12" s="158" t="s">
        <v>50</v>
      </c>
      <c r="G12" s="125"/>
      <c r="H12" s="125"/>
      <c r="I12" s="151" t="s">
        <v>50</v>
      </c>
      <c r="J12" s="141">
        <v>5</v>
      </c>
    </row>
    <row r="13" spans="1:10" ht="30">
      <c r="A13" s="120"/>
      <c r="B13" s="33" t="s">
        <v>46</v>
      </c>
      <c r="C13" s="132"/>
      <c r="D13" s="126"/>
      <c r="E13" s="126"/>
      <c r="F13" s="159"/>
      <c r="G13" s="126"/>
      <c r="H13" s="126"/>
      <c r="I13" s="152"/>
      <c r="J13" s="143"/>
    </row>
    <row r="14" spans="1:10" ht="18">
      <c r="A14" s="120"/>
      <c r="B14" s="33" t="s">
        <v>47</v>
      </c>
      <c r="C14" s="132"/>
      <c r="D14" s="126"/>
      <c r="E14" s="126"/>
      <c r="F14" s="159"/>
      <c r="G14" s="126"/>
      <c r="H14" s="126"/>
      <c r="I14" s="152"/>
      <c r="J14" s="143"/>
    </row>
    <row r="15" spans="1:10" ht="18">
      <c r="A15" s="121"/>
      <c r="B15" s="33" t="s">
        <v>48</v>
      </c>
      <c r="C15" s="133"/>
      <c r="D15" s="127"/>
      <c r="E15" s="127"/>
      <c r="F15" s="159"/>
      <c r="G15" s="127"/>
      <c r="H15" s="127"/>
      <c r="I15" s="152"/>
      <c r="J15" s="142"/>
    </row>
    <row r="16" spans="1:10" ht="18">
      <c r="A16" s="145">
        <v>2</v>
      </c>
      <c r="B16" s="37" t="s">
        <v>49</v>
      </c>
      <c r="C16" s="131"/>
      <c r="D16" s="134"/>
      <c r="E16" s="137"/>
      <c r="F16" s="159"/>
      <c r="G16" s="138"/>
      <c r="H16" s="137"/>
      <c r="I16" s="152"/>
      <c r="J16" s="144">
        <v>3</v>
      </c>
    </row>
    <row r="17" spans="1:10" ht="30">
      <c r="A17" s="120"/>
      <c r="B17" s="33" t="s">
        <v>46</v>
      </c>
      <c r="C17" s="132"/>
      <c r="D17" s="135"/>
      <c r="E17" s="126"/>
      <c r="F17" s="159"/>
      <c r="G17" s="139"/>
      <c r="H17" s="126"/>
      <c r="I17" s="152"/>
      <c r="J17" s="144"/>
    </row>
    <row r="18" spans="1:10" ht="18">
      <c r="A18" s="120"/>
      <c r="B18" s="33" t="s">
        <v>47</v>
      </c>
      <c r="C18" s="132"/>
      <c r="D18" s="135"/>
      <c r="E18" s="126"/>
      <c r="F18" s="159"/>
      <c r="G18" s="139"/>
      <c r="H18" s="126"/>
      <c r="I18" s="152"/>
      <c r="J18" s="144"/>
    </row>
    <row r="19" spans="1:10" ht="18">
      <c r="A19" s="121"/>
      <c r="B19" s="33" t="s">
        <v>48</v>
      </c>
      <c r="C19" s="133"/>
      <c r="D19" s="136"/>
      <c r="E19" s="127"/>
      <c r="F19" s="159"/>
      <c r="G19" s="140"/>
      <c r="H19" s="127"/>
      <c r="I19" s="152"/>
      <c r="J19" s="144"/>
    </row>
    <row r="20" spans="1:10" ht="18">
      <c r="A20" s="145">
        <v>3</v>
      </c>
      <c r="B20" s="38" t="s">
        <v>52</v>
      </c>
      <c r="C20" s="131"/>
      <c r="D20" s="137"/>
      <c r="E20" s="137"/>
      <c r="F20" s="159"/>
      <c r="G20" s="137"/>
      <c r="H20" s="137"/>
      <c r="I20" s="152"/>
      <c r="J20" s="144">
        <v>5</v>
      </c>
    </row>
    <row r="21" spans="1:10" ht="18">
      <c r="A21" s="120"/>
      <c r="B21" s="33" t="s">
        <v>53</v>
      </c>
      <c r="C21" s="132"/>
      <c r="D21" s="126"/>
      <c r="E21" s="126"/>
      <c r="F21" s="159"/>
      <c r="G21" s="126"/>
      <c r="H21" s="126"/>
      <c r="I21" s="152"/>
      <c r="J21" s="144"/>
    </row>
    <row r="22" spans="1:10" ht="18">
      <c r="A22" s="121"/>
      <c r="B22" s="33" t="s">
        <v>54</v>
      </c>
      <c r="C22" s="133"/>
      <c r="D22" s="127"/>
      <c r="E22" s="127"/>
      <c r="F22" s="159"/>
      <c r="G22" s="127"/>
      <c r="H22" s="127"/>
      <c r="I22" s="152"/>
      <c r="J22" s="144"/>
    </row>
    <row r="23" spans="1:10" ht="34.5" customHeight="1">
      <c r="A23" s="39">
        <v>4</v>
      </c>
      <c r="B23" s="37" t="s">
        <v>33</v>
      </c>
      <c r="C23" s="149" t="s">
        <v>35</v>
      </c>
      <c r="D23" s="150"/>
      <c r="E23" s="144"/>
      <c r="F23" s="159"/>
      <c r="G23" s="30"/>
      <c r="H23" s="26"/>
      <c r="I23" s="152"/>
      <c r="J23" s="27"/>
    </row>
    <row r="24" spans="1:10" ht="38.25" customHeight="1">
      <c r="A24" s="40">
        <v>5</v>
      </c>
      <c r="B24" s="41" t="s">
        <v>55</v>
      </c>
      <c r="C24" s="149" t="s">
        <v>66</v>
      </c>
      <c r="D24" s="150"/>
      <c r="E24" s="144"/>
      <c r="F24" s="159"/>
      <c r="G24" s="32"/>
      <c r="H24" s="32"/>
      <c r="I24" s="152"/>
      <c r="J24" s="27"/>
    </row>
    <row r="25" spans="1:10" ht="49.5">
      <c r="A25" s="40">
        <v>6</v>
      </c>
      <c r="B25" s="41" t="s">
        <v>65</v>
      </c>
      <c r="C25" s="149" t="s">
        <v>66</v>
      </c>
      <c r="D25" s="150"/>
      <c r="E25" s="144"/>
      <c r="F25" s="159"/>
      <c r="G25" s="32"/>
      <c r="H25" s="32"/>
      <c r="I25" s="152"/>
      <c r="J25" s="27"/>
    </row>
    <row r="26" spans="1:10" ht="24" customHeight="1" thickBot="1">
      <c r="A26" s="42">
        <v>7</v>
      </c>
      <c r="B26" s="43" t="s">
        <v>34</v>
      </c>
      <c r="C26" s="155" t="s">
        <v>35</v>
      </c>
      <c r="D26" s="156"/>
      <c r="E26" s="157"/>
      <c r="F26" s="160"/>
      <c r="G26" s="31"/>
      <c r="H26" s="31"/>
      <c r="I26" s="153"/>
      <c r="J26" s="27"/>
    </row>
  </sheetData>
  <sheetProtection/>
  <mergeCells count="42">
    <mergeCell ref="C24:E24"/>
    <mergeCell ref="C23:E23"/>
    <mergeCell ref="G20:G22"/>
    <mergeCell ref="H20:H22"/>
    <mergeCell ref="C26:E26"/>
    <mergeCell ref="F12:F26"/>
    <mergeCell ref="A7:I7"/>
    <mergeCell ref="A1:B1"/>
    <mergeCell ref="A2:B2"/>
    <mergeCell ref="A4:B4"/>
    <mergeCell ref="A5:B5"/>
    <mergeCell ref="C25:E25"/>
    <mergeCell ref="H16:H19"/>
    <mergeCell ref="I12:I26"/>
    <mergeCell ref="A16:A19"/>
    <mergeCell ref="C12:C15"/>
    <mergeCell ref="J10:J11"/>
    <mergeCell ref="J12:J15"/>
    <mergeCell ref="J16:J19"/>
    <mergeCell ref="A20:A22"/>
    <mergeCell ref="C20:C22"/>
    <mergeCell ref="J20:J22"/>
    <mergeCell ref="D20:D22"/>
    <mergeCell ref="E20:E22"/>
    <mergeCell ref="E12:E15"/>
    <mergeCell ref="G12:G15"/>
    <mergeCell ref="C10:I10"/>
    <mergeCell ref="C16:C19"/>
    <mergeCell ref="D16:D19"/>
    <mergeCell ref="E16:E19"/>
    <mergeCell ref="H12:H15"/>
    <mergeCell ref="G16:G19"/>
    <mergeCell ref="F1:I1"/>
    <mergeCell ref="F2:I2"/>
    <mergeCell ref="F3:I3"/>
    <mergeCell ref="F4:I4"/>
    <mergeCell ref="A10:A11"/>
    <mergeCell ref="A12:A15"/>
    <mergeCell ref="F5:I5"/>
    <mergeCell ref="B8:I8"/>
    <mergeCell ref="B10:B11"/>
    <mergeCell ref="D12:D15"/>
  </mergeCells>
  <printOptions/>
  <pageMargins left="0.65" right="0.17" top="0.17" bottom="0.18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I8" sqref="I8:M8"/>
    </sheetView>
  </sheetViews>
  <sheetFormatPr defaultColWidth="9.140625" defaultRowHeight="12.75" outlineLevelRow="1" outlineLevelCol="1"/>
  <cols>
    <col min="1" max="1" width="4.28125" style="2" customWidth="1"/>
    <col min="2" max="2" width="51.8515625" style="1" customWidth="1"/>
    <col min="3" max="3" width="15.00390625" style="1" hidden="1" customWidth="1" outlineLevel="1"/>
    <col min="4" max="4" width="17.421875" style="1" hidden="1" customWidth="1" outlineLevel="1"/>
    <col min="5" max="5" width="0.13671875" style="1" customWidth="1" collapsed="1"/>
    <col min="6" max="6" width="14.57421875" style="2" customWidth="1"/>
    <col min="7" max="7" width="13.140625" style="2" customWidth="1"/>
    <col min="8" max="8" width="15.00390625" style="1" bestFit="1" customWidth="1"/>
    <col min="9" max="16384" width="9.140625" style="1" customWidth="1"/>
  </cols>
  <sheetData>
    <row r="1" spans="6:7" ht="17.25" customHeight="1">
      <c r="F1" s="171"/>
      <c r="G1" s="171"/>
    </row>
    <row r="2" spans="1:7" ht="17.25" customHeight="1">
      <c r="A2" s="161" t="s">
        <v>91</v>
      </c>
      <c r="B2" s="161"/>
      <c r="C2" s="161"/>
      <c r="D2" s="161"/>
      <c r="E2" s="161"/>
      <c r="F2" s="161"/>
      <c r="G2" s="161"/>
    </row>
    <row r="3" spans="1:7" ht="7.5" customHeight="1">
      <c r="A3" s="161"/>
      <c r="B3" s="161"/>
      <c r="C3" s="161"/>
      <c r="D3" s="161"/>
      <c r="E3" s="161"/>
      <c r="F3" s="161"/>
      <c r="G3" s="161"/>
    </row>
    <row r="4" spans="1:7" ht="15.75" customHeight="1">
      <c r="A4" s="161"/>
      <c r="B4" s="161"/>
      <c r="C4" s="161"/>
      <c r="D4" s="161"/>
      <c r="E4" s="161"/>
      <c r="F4" s="161"/>
      <c r="G4" s="161"/>
    </row>
    <row r="5" spans="1:7" ht="15.75" customHeight="1">
      <c r="A5" s="161"/>
      <c r="B5" s="161"/>
      <c r="C5" s="161"/>
      <c r="D5" s="161"/>
      <c r="E5" s="161"/>
      <c r="F5" s="161"/>
      <c r="G5" s="161"/>
    </row>
    <row r="6" spans="1:7" ht="15.75" customHeight="1">
      <c r="A6" s="161"/>
      <c r="B6" s="161"/>
      <c r="C6" s="161"/>
      <c r="D6" s="161"/>
      <c r="E6" s="161"/>
      <c r="F6" s="161"/>
      <c r="G6" s="161"/>
    </row>
    <row r="7" spans="1:7" ht="11.25" customHeight="1">
      <c r="A7" s="161"/>
      <c r="B7" s="161"/>
      <c r="C7" s="161"/>
      <c r="D7" s="161"/>
      <c r="E7" s="161"/>
      <c r="F7" s="161"/>
      <c r="G7" s="161"/>
    </row>
    <row r="8" spans="9:13" ht="33.75" customHeight="1" thickBot="1">
      <c r="I8" s="163"/>
      <c r="J8" s="163"/>
      <c r="K8" s="163"/>
      <c r="L8" s="163"/>
      <c r="M8" s="163"/>
    </row>
    <row r="9" spans="1:7" s="4" customFormat="1" ht="33" customHeight="1">
      <c r="A9" s="174" t="s">
        <v>0</v>
      </c>
      <c r="B9" s="176" t="s">
        <v>1</v>
      </c>
      <c r="C9" s="166" t="s">
        <v>2</v>
      </c>
      <c r="D9" s="167"/>
      <c r="E9" s="168"/>
      <c r="F9" s="169" t="s">
        <v>76</v>
      </c>
      <c r="G9" s="164" t="s">
        <v>3</v>
      </c>
    </row>
    <row r="10" spans="1:7" s="4" customFormat="1" ht="49.5" customHeight="1" thickBot="1">
      <c r="A10" s="175"/>
      <c r="B10" s="177"/>
      <c r="C10" s="95" t="s">
        <v>32</v>
      </c>
      <c r="D10" s="96" t="s">
        <v>85</v>
      </c>
      <c r="E10" s="100" t="s">
        <v>84</v>
      </c>
      <c r="F10" s="170"/>
      <c r="G10" s="165"/>
    </row>
    <row r="11" spans="1:7" ht="55.5" customHeight="1">
      <c r="A11" s="6">
        <v>1</v>
      </c>
      <c r="B11" s="71" t="s">
        <v>89</v>
      </c>
      <c r="C11" s="81">
        <v>312807</v>
      </c>
      <c r="D11" s="64"/>
      <c r="E11" s="82">
        <v>502205</v>
      </c>
      <c r="F11" s="77">
        <v>8.14</v>
      </c>
      <c r="G11" s="67">
        <f>E11*100/E24</f>
        <v>32.9955408501359</v>
      </c>
    </row>
    <row r="12" spans="1:7" ht="22.5" customHeight="1" hidden="1" outlineLevel="1">
      <c r="A12" s="7">
        <v>2</v>
      </c>
      <c r="B12" s="72" t="s">
        <v>77</v>
      </c>
      <c r="C12" s="83"/>
      <c r="D12" s="64"/>
      <c r="E12" s="84"/>
      <c r="F12" s="77"/>
      <c r="G12" s="67"/>
    </row>
    <row r="13" spans="1:7" ht="18.75" hidden="1" outlineLevel="1">
      <c r="A13" s="7"/>
      <c r="B13" s="73" t="s">
        <v>78</v>
      </c>
      <c r="C13" s="85">
        <f>78000*0.8*1.142</f>
        <v>71260.79999999999</v>
      </c>
      <c r="D13" s="64">
        <v>21000</v>
      </c>
      <c r="E13" s="86">
        <f>D13+C13</f>
        <v>92260.79999999999</v>
      </c>
      <c r="F13" s="78">
        <f>E13/61642.3</f>
        <v>1.4967124847710092</v>
      </c>
      <c r="G13" s="68">
        <f>E13*100/E24</f>
        <v>6.061658078406662</v>
      </c>
    </row>
    <row r="14" spans="1:11" ht="33" customHeight="1" hidden="1" outlineLevel="1">
      <c r="A14" s="7"/>
      <c r="B14" s="73" t="s">
        <v>80</v>
      </c>
      <c r="C14" s="85"/>
      <c r="D14" s="64">
        <f>132052-E23</f>
        <v>86397</v>
      </c>
      <c r="E14" s="86">
        <f>D14</f>
        <v>86397</v>
      </c>
      <c r="F14" s="78">
        <f>E14/61642.3</f>
        <v>1.401586248404099</v>
      </c>
      <c r="G14" s="68">
        <f>E14*100/E24</f>
        <v>5.67639856797362</v>
      </c>
      <c r="I14" s="163" t="s">
        <v>5</v>
      </c>
      <c r="J14" s="163"/>
      <c r="K14" s="163"/>
    </row>
    <row r="15" spans="1:7" ht="18.75" customHeight="1" hidden="1" outlineLevel="1">
      <c r="A15" s="7"/>
      <c r="B15" s="73" t="s">
        <v>81</v>
      </c>
      <c r="C15" s="85"/>
      <c r="D15" s="64">
        <v>6674</v>
      </c>
      <c r="E15" s="86">
        <v>6674</v>
      </c>
      <c r="F15" s="78">
        <f>E15/61642.3</f>
        <v>0.10826980823233397</v>
      </c>
      <c r="G15" s="68">
        <f>E15*100/E24</f>
        <v>0.43849073512570963</v>
      </c>
    </row>
    <row r="16" spans="1:7" ht="50.25" collapsed="1">
      <c r="A16" s="7">
        <v>2</v>
      </c>
      <c r="B16" s="74" t="s">
        <v>88</v>
      </c>
      <c r="C16" s="87">
        <f>SUM(C13:C15)</f>
        <v>71260.79999999999</v>
      </c>
      <c r="D16" s="70">
        <f>SUM(D13:D15)</f>
        <v>114071</v>
      </c>
      <c r="E16" s="88">
        <v>289354</v>
      </c>
      <c r="F16" s="79">
        <v>4.69</v>
      </c>
      <c r="G16" s="67">
        <f>E16*100/E24</f>
        <v>19.010945186030057</v>
      </c>
    </row>
    <row r="17" spans="1:7" ht="37.5">
      <c r="A17" s="7">
        <v>3</v>
      </c>
      <c r="B17" s="74" t="s">
        <v>82</v>
      </c>
      <c r="C17" s="83">
        <f>'ФОТ. уборка'!D10</f>
        <v>57956.5</v>
      </c>
      <c r="D17" s="62">
        <v>25426</v>
      </c>
      <c r="E17" s="84">
        <v>136965</v>
      </c>
      <c r="F17" s="77">
        <v>2.22</v>
      </c>
      <c r="G17" s="67">
        <f>E17*100/E24</f>
        <v>8.998783868218883</v>
      </c>
    </row>
    <row r="18" spans="1:7" ht="18.75">
      <c r="A18" s="7">
        <v>4</v>
      </c>
      <c r="B18" s="72" t="s">
        <v>4</v>
      </c>
      <c r="C18" s="83"/>
      <c r="D18" s="62">
        <v>85600</v>
      </c>
      <c r="E18" s="84">
        <v>136965</v>
      </c>
      <c r="F18" s="77">
        <v>2.22</v>
      </c>
      <c r="G18" s="67">
        <f>E18*100/E24</f>
        <v>8.998783868218883</v>
      </c>
    </row>
    <row r="19" spans="1:7" ht="36" customHeight="1">
      <c r="A19" s="7">
        <v>5</v>
      </c>
      <c r="B19" s="72" t="s">
        <v>6</v>
      </c>
      <c r="C19" s="172">
        <v>85546</v>
      </c>
      <c r="D19" s="173"/>
      <c r="E19" s="84">
        <v>167196</v>
      </c>
      <c r="F19" s="77">
        <v>2.71</v>
      </c>
      <c r="G19" s="67">
        <f>E19*100/E24</f>
        <v>10.98500104136622</v>
      </c>
    </row>
    <row r="20" spans="1:7" ht="36.75" customHeight="1">
      <c r="A20" s="6">
        <v>6</v>
      </c>
      <c r="B20" s="71" t="s">
        <v>83</v>
      </c>
      <c r="C20" s="81"/>
      <c r="D20" s="62">
        <f>0.62*'ФОТ. уборка'!B32</f>
        <v>38218.225999999995</v>
      </c>
      <c r="E20" s="82">
        <v>61079</v>
      </c>
      <c r="F20" s="77">
        <v>0.6</v>
      </c>
      <c r="G20" s="67">
        <f>E20*100/E24</f>
        <v>4.012972072331918</v>
      </c>
    </row>
    <row r="21" spans="1:7" ht="36.75" customHeight="1">
      <c r="A21" s="6">
        <v>7</v>
      </c>
      <c r="B21" s="71" t="s">
        <v>87</v>
      </c>
      <c r="C21" s="81"/>
      <c r="D21" s="62"/>
      <c r="E21" s="82">
        <v>15424</v>
      </c>
      <c r="F21" s="77">
        <v>0.26</v>
      </c>
      <c r="G21" s="67">
        <f>E21*100/E24</f>
        <v>1.0133774495922903</v>
      </c>
    </row>
    <row r="22" spans="1:7" ht="21" customHeight="1">
      <c r="A22" s="7">
        <v>8</v>
      </c>
      <c r="B22" s="72" t="s">
        <v>86</v>
      </c>
      <c r="C22" s="83">
        <v>93000</v>
      </c>
      <c r="D22" s="62">
        <v>26400</v>
      </c>
      <c r="E22" s="84">
        <v>167196</v>
      </c>
      <c r="F22" s="77">
        <v>2.71</v>
      </c>
      <c r="G22" s="98">
        <f>E22*100/E24</f>
        <v>10.98500104136622</v>
      </c>
    </row>
    <row r="23" spans="1:7" ht="19.5" thickBot="1">
      <c r="A23" s="65">
        <v>9</v>
      </c>
      <c r="B23" s="75" t="s">
        <v>79</v>
      </c>
      <c r="C23" s="89"/>
      <c r="D23" s="66"/>
      <c r="E23" s="90">
        <v>45655</v>
      </c>
      <c r="F23" s="77">
        <v>1.05</v>
      </c>
      <c r="G23" s="99">
        <f>E23*100/E24</f>
        <v>2.9995946227396275</v>
      </c>
    </row>
    <row r="24" spans="1:7" s="3" customFormat="1" ht="22.5" customHeight="1" thickBot="1">
      <c r="A24" s="5"/>
      <c r="B24" s="76" t="s">
        <v>7</v>
      </c>
      <c r="C24" s="91"/>
      <c r="D24" s="63"/>
      <c r="E24" s="92">
        <f>E11+E16+E17+E18+E19+E20+E22+E23+E21</f>
        <v>1522039</v>
      </c>
      <c r="F24" s="80">
        <f>F11+F16+F17+F18+F19+F20+F21+F22+F23</f>
        <v>24.60000000000001</v>
      </c>
      <c r="G24" s="97">
        <v>100</v>
      </c>
    </row>
    <row r="25" ht="18.75">
      <c r="F25" s="69"/>
    </row>
    <row r="26" spans="5:7" ht="18.75">
      <c r="E26" s="69"/>
      <c r="F26" s="69"/>
      <c r="G26" s="101"/>
    </row>
    <row r="28" spans="2:7" ht="18.75">
      <c r="B28" s="93"/>
      <c r="C28" s="93"/>
      <c r="D28" s="93"/>
      <c r="E28" s="93"/>
      <c r="F28" s="94"/>
      <c r="G28" s="94"/>
    </row>
    <row r="29" spans="2:7" ht="18.75">
      <c r="B29" s="93"/>
      <c r="C29" s="93"/>
      <c r="D29" s="93"/>
      <c r="E29" s="162" t="s">
        <v>58</v>
      </c>
      <c r="F29" s="162"/>
      <c r="G29" s="162"/>
    </row>
    <row r="30" spans="2:7" ht="18.75">
      <c r="B30" s="93"/>
      <c r="C30" s="93"/>
      <c r="D30" s="93"/>
      <c r="E30" s="162" t="s">
        <v>90</v>
      </c>
      <c r="F30" s="162"/>
      <c r="G30" s="162"/>
    </row>
    <row r="31" spans="2:7" ht="18.75">
      <c r="B31" s="93"/>
      <c r="C31" s="93"/>
      <c r="D31" s="93"/>
      <c r="E31" s="93"/>
      <c r="F31" s="94"/>
      <c r="G31" s="94"/>
    </row>
  </sheetData>
  <sheetProtection/>
  <mergeCells count="12">
    <mergeCell ref="F1:G1"/>
    <mergeCell ref="C19:D19"/>
    <mergeCell ref="A9:A10"/>
    <mergeCell ref="B9:B10"/>
    <mergeCell ref="A2:G7"/>
    <mergeCell ref="E30:G30"/>
    <mergeCell ref="I8:M8"/>
    <mergeCell ref="I14:K14"/>
    <mergeCell ref="G9:G10"/>
    <mergeCell ref="C9:E9"/>
    <mergeCell ref="F9:F10"/>
    <mergeCell ref="E29:G29"/>
  </mergeCells>
  <printOptions/>
  <pageMargins left="0.1968503937007874" right="0.1968503937007874" top="0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КЭП</cp:lastModifiedBy>
  <cp:lastPrinted>2015-04-29T13:58:56Z</cp:lastPrinted>
  <dcterms:created xsi:type="dcterms:W3CDTF">1996-10-08T23:32:33Z</dcterms:created>
  <dcterms:modified xsi:type="dcterms:W3CDTF">2015-04-30T04:15:37Z</dcterms:modified>
  <cp:category/>
  <cp:version/>
  <cp:contentType/>
  <cp:contentStatus/>
</cp:coreProperties>
</file>